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eorge\Documents\Cars\"/>
    </mc:Choice>
  </mc:AlternateContent>
  <bookViews>
    <workbookView xWindow="0" yWindow="0" windowWidth="16380" windowHeight="8190"/>
  </bookViews>
  <sheets>
    <sheet name="RATIOS" sheetId="1" r:id="rId1"/>
  </sheets>
  <definedNames>
    <definedName name="_xlnm.Print_Area" localSheetId="0">RATIOS!$A$1:$AD$35</definedName>
    <definedName name="Print_Area_MI">RATIOS!$AF$1:$AL$26</definedName>
  </definedNames>
  <calcPr calcId="152511" iterate="1" iterateCount="1"/>
</workbook>
</file>

<file path=xl/calcChain.xml><?xml version="1.0" encoding="utf-8"?>
<calcChain xmlns="http://schemas.openxmlformats.org/spreadsheetml/2006/main">
  <c r="J20" i="1" l="1"/>
  <c r="F17" i="1"/>
  <c r="F16" i="1"/>
  <c r="F22" i="1" s="1"/>
  <c r="F15" i="1"/>
  <c r="F21" i="1" s="1"/>
  <c r="F14" i="1"/>
  <c r="F20" i="1" s="1"/>
  <c r="F11" i="1"/>
  <c r="F10" i="1"/>
  <c r="F9" i="1"/>
  <c r="F8" i="1"/>
  <c r="L11" i="1"/>
  <c r="L17" i="1" s="1"/>
  <c r="L23" i="1" s="1"/>
  <c r="L10" i="1"/>
  <c r="L16" i="1" s="1"/>
  <c r="L22" i="1" s="1"/>
  <c r="L15" i="1"/>
  <c r="L21" i="1" s="1"/>
  <c r="L14" i="1"/>
  <c r="L20" i="1" s="1"/>
  <c r="L9" i="1"/>
  <c r="L8" i="1"/>
  <c r="R17" i="1"/>
  <c r="R23" i="1" s="1"/>
  <c r="R16" i="1"/>
  <c r="R22" i="1" s="1"/>
  <c r="R15" i="1"/>
  <c r="R21" i="1" s="1"/>
  <c r="R14" i="1"/>
  <c r="R20" i="1" s="1"/>
  <c r="R11" i="1"/>
  <c r="R10" i="1"/>
  <c r="R9" i="1"/>
  <c r="R8" i="1"/>
  <c r="X17" i="1"/>
  <c r="X16" i="1"/>
  <c r="X15" i="1"/>
  <c r="X21" i="1" s="1"/>
  <c r="X14" i="1"/>
  <c r="X11" i="1"/>
  <c r="X10" i="1"/>
  <c r="X9" i="1"/>
  <c r="X8" i="1"/>
  <c r="AD23" i="1"/>
  <c r="AD22" i="1"/>
  <c r="AD21" i="1"/>
  <c r="AD20" i="1"/>
  <c r="AD17" i="1"/>
  <c r="AD16" i="1"/>
  <c r="AD15" i="1"/>
  <c r="AD14" i="1"/>
  <c r="AD11" i="1"/>
  <c r="AD10" i="1"/>
  <c r="AD9" i="1"/>
  <c r="AD8" i="1"/>
  <c r="AC9" i="1"/>
  <c r="AN16" i="1"/>
  <c r="AN13" i="1"/>
  <c r="AN10" i="1"/>
  <c r="AN7" i="1"/>
  <c r="F23" i="1" l="1"/>
  <c r="X23" i="1"/>
  <c r="X22" i="1"/>
  <c r="X20" i="1"/>
  <c r="AC17" i="1"/>
  <c r="AC16" i="1"/>
  <c r="AC15" i="1"/>
  <c r="AC14" i="1"/>
  <c r="AB17" i="1"/>
  <c r="AB16" i="1"/>
  <c r="AB15" i="1"/>
  <c r="AB14" i="1"/>
  <c r="AA17" i="1"/>
  <c r="AA16" i="1"/>
  <c r="AA15" i="1"/>
  <c r="AA14" i="1"/>
  <c r="AC11" i="1"/>
  <c r="AC10" i="1"/>
  <c r="AC8" i="1"/>
  <c r="AB11" i="1"/>
  <c r="AB10" i="1"/>
  <c r="AB9" i="1"/>
  <c r="AB8" i="1"/>
  <c r="AA11" i="1"/>
  <c r="AA10" i="1"/>
  <c r="AA9" i="1"/>
  <c r="AA8" i="1"/>
  <c r="AC22" i="1"/>
  <c r="AB21" i="1"/>
  <c r="AA20" i="1"/>
  <c r="AB5" i="1"/>
  <c r="AB23" i="1"/>
  <c r="AA22" i="1"/>
  <c r="AC20" i="1"/>
  <c r="AC23" i="1"/>
  <c r="AH7" i="1"/>
  <c r="AH10" i="1"/>
  <c r="U9" i="1" s="1"/>
  <c r="U15" i="1" s="1"/>
  <c r="U21" i="1" s="1"/>
  <c r="AH13" i="1"/>
  <c r="C10" i="1" s="1"/>
  <c r="C16" i="1" s="1"/>
  <c r="C22" i="1" s="1"/>
  <c r="AH16" i="1"/>
  <c r="D5" i="1"/>
  <c r="J5" i="1"/>
  <c r="K10" i="1" s="1"/>
  <c r="K16" i="1" s="1"/>
  <c r="K22" i="1" s="1"/>
  <c r="P5" i="1"/>
  <c r="Q10" i="1" s="1"/>
  <c r="Q16" i="1" s="1"/>
  <c r="Q22" i="1" s="1"/>
  <c r="V5" i="1"/>
  <c r="AJ7" i="1"/>
  <c r="J8" i="1" s="1"/>
  <c r="J14" i="1" s="1"/>
  <c r="AL7" i="1"/>
  <c r="K8" i="1" s="1"/>
  <c r="K14" i="1" s="1"/>
  <c r="K20" i="1" s="1"/>
  <c r="E8" i="1"/>
  <c r="E14" i="1" s="1"/>
  <c r="E20" i="1" s="1"/>
  <c r="D8" i="1"/>
  <c r="D14" i="1" s="1"/>
  <c r="D20" i="1" s="1"/>
  <c r="I8" i="1"/>
  <c r="I14" i="1" s="1"/>
  <c r="I20" i="1" s="1"/>
  <c r="U8" i="1"/>
  <c r="U14" i="1" s="1"/>
  <c r="U20" i="1" s="1"/>
  <c r="I9" i="1"/>
  <c r="I15" i="1" s="1"/>
  <c r="I21" i="1" s="1"/>
  <c r="K9" i="1"/>
  <c r="K15" i="1" s="1"/>
  <c r="K21" i="1" s="1"/>
  <c r="W9" i="1"/>
  <c r="D10" i="1"/>
  <c r="D16" i="1" s="1"/>
  <c r="D22" i="1" s="1"/>
  <c r="P10" i="1"/>
  <c r="P16" i="1" s="1"/>
  <c r="P22" i="1" s="1"/>
  <c r="AJ10" i="1"/>
  <c r="AL10" i="1"/>
  <c r="E9" i="1"/>
  <c r="E15" i="1"/>
  <c r="E21" i="1"/>
  <c r="AJ13" i="1"/>
  <c r="AL13" i="1"/>
  <c r="E10" i="1"/>
  <c r="E16" i="1"/>
  <c r="E22" i="1"/>
  <c r="W15" i="1"/>
  <c r="W21" i="1" s="1"/>
  <c r="AJ16" i="1"/>
  <c r="V11" i="1" s="1"/>
  <c r="V17" i="1" s="1"/>
  <c r="V23" i="1" s="1"/>
  <c r="D11" i="1"/>
  <c r="D17" i="1" s="1"/>
  <c r="D23" i="1" s="1"/>
  <c r="AL16" i="1"/>
  <c r="E11" i="1" s="1"/>
  <c r="E17" i="1" s="1"/>
  <c r="E23" i="1" s="1"/>
  <c r="K11" i="1"/>
  <c r="K17" i="1" s="1"/>
  <c r="K23" i="1" s="1"/>
  <c r="Q11" i="1"/>
  <c r="Q17" i="1" s="1"/>
  <c r="Q23" i="1" s="1"/>
  <c r="W10" i="1"/>
  <c r="W16" i="1"/>
  <c r="W22" i="1" s="1"/>
  <c r="I10" i="1"/>
  <c r="I16" i="1" s="1"/>
  <c r="I22" i="1" s="1"/>
  <c r="D9" i="1"/>
  <c r="D15" i="1"/>
  <c r="D21" i="1"/>
  <c r="V10" i="1"/>
  <c r="V16" i="1"/>
  <c r="V22" i="1"/>
  <c r="V9" i="1"/>
  <c r="V15" i="1"/>
  <c r="V21" i="1" s="1"/>
  <c r="Q8" i="1"/>
  <c r="Q14" i="1" s="1"/>
  <c r="Q20" i="1" s="1"/>
  <c r="AB20" i="1" l="1"/>
  <c r="AC21" i="1"/>
  <c r="AA23" i="1"/>
  <c r="AA21" i="1"/>
  <c r="AB22" i="1"/>
  <c r="O10" i="1"/>
  <c r="O16" i="1" s="1"/>
  <c r="O22" i="1" s="1"/>
  <c r="U10" i="1"/>
  <c r="U16" i="1" s="1"/>
  <c r="U22" i="1" s="1"/>
  <c r="C9" i="1"/>
  <c r="C15" i="1" s="1"/>
  <c r="C21" i="1" s="1"/>
  <c r="O8" i="1"/>
  <c r="O14" i="1" s="1"/>
  <c r="O20" i="1" s="1"/>
  <c r="J11" i="1"/>
  <c r="J17" i="1" s="1"/>
  <c r="J23" i="1" s="1"/>
  <c r="J10" i="1"/>
  <c r="J16" i="1" s="1"/>
  <c r="J22" i="1" s="1"/>
  <c r="J9" i="1"/>
  <c r="J15" i="1" s="1"/>
  <c r="J21" i="1" s="1"/>
  <c r="W8" i="1"/>
  <c r="W14" i="1" s="1"/>
  <c r="W20" i="1" s="1"/>
  <c r="P11" i="1"/>
  <c r="P17" i="1" s="1"/>
  <c r="P23" i="1" s="1"/>
  <c r="P9" i="1"/>
  <c r="P15" i="1" s="1"/>
  <c r="P21" i="1" s="1"/>
  <c r="O11" i="1"/>
  <c r="O17" i="1" s="1"/>
  <c r="O23" i="1" s="1"/>
  <c r="P8" i="1"/>
  <c r="P14" i="1" s="1"/>
  <c r="P20" i="1" s="1"/>
  <c r="Q9" i="1"/>
  <c r="Q15" i="1" s="1"/>
  <c r="Q21" i="1" s="1"/>
  <c r="O9" i="1"/>
  <c r="O15" i="1" s="1"/>
  <c r="O21" i="1" s="1"/>
  <c r="W11" i="1"/>
  <c r="W17" i="1" s="1"/>
  <c r="W23" i="1" s="1"/>
  <c r="V8" i="1"/>
  <c r="V14" i="1" s="1"/>
  <c r="V20" i="1" s="1"/>
  <c r="C8" i="1"/>
  <c r="C14" i="1" s="1"/>
  <c r="C20" i="1" s="1"/>
  <c r="C11" i="1" l="1"/>
  <c r="C17" i="1" s="1"/>
  <c r="C23" i="1" s="1"/>
  <c r="I11" i="1"/>
  <c r="I17" i="1" s="1"/>
  <c r="I23" i="1" s="1"/>
  <c r="U11" i="1"/>
  <c r="U17" i="1" s="1"/>
  <c r="U23" i="1" s="1"/>
</calcChain>
</file>

<file path=xl/sharedStrings.xml><?xml version="1.0" encoding="utf-8"?>
<sst xmlns="http://schemas.openxmlformats.org/spreadsheetml/2006/main" count="188" uniqueCount="71">
  <si>
    <t>SAAB 95,96 &amp; 97 GEAR RATIOS</t>
  </si>
  <si>
    <t>2-STROKE</t>
  </si>
  <si>
    <t>GT750</t>
  </si>
  <si>
    <t>V4 &amp; MC850</t>
  </si>
  <si>
    <t>SONETT V4</t>
  </si>
  <si>
    <t>RING &amp; PINION:</t>
  </si>
  <si>
    <t xml:space="preserve">      5.43:1 (38/7)</t>
  </si>
  <si>
    <t xml:space="preserve">      5.14:1 (36/7)</t>
  </si>
  <si>
    <t xml:space="preserve">      4.88:1 (39/8)</t>
  </si>
  <si>
    <t xml:space="preserve">      4.67:1 (42/9)</t>
  </si>
  <si>
    <t>STANDARD (STD)</t>
  </si>
  <si>
    <t>1ST GEAR</t>
  </si>
  <si>
    <t>(GCx1Mx3P)/(PMx1Cx3M)</t>
  </si>
  <si>
    <t>(40x31x35)/(22x21x27)</t>
  </si>
  <si>
    <t>(41x31x35)/(25x21x27)</t>
  </si>
  <si>
    <t>(38x33x31)/(27x21x26)</t>
  </si>
  <si>
    <t>TOTAL RATIO</t>
  </si>
  <si>
    <t xml:space="preserve">  STD</t>
  </si>
  <si>
    <t xml:space="preserve">  CR1</t>
  </si>
  <si>
    <t xml:space="preserve">  CR2</t>
  </si>
  <si>
    <t>RATIO</t>
  </si>
  <si>
    <t>1ST</t>
  </si>
  <si>
    <t>2ND</t>
  </si>
  <si>
    <t>2ND GEAR</t>
  </si>
  <si>
    <t>(GCx4Mx4P)/(PMx2Cx4M)</t>
  </si>
  <si>
    <t>(40x37x31)/(22x27x37)</t>
  </si>
  <si>
    <t>(41x37x34)/(25x30x37)</t>
  </si>
  <si>
    <t>(38x37x34)/(27x30x37)</t>
  </si>
  <si>
    <t>3RD</t>
  </si>
  <si>
    <t>4TH</t>
  </si>
  <si>
    <t>3RD GEAR</t>
  </si>
  <si>
    <t>(3P/3M)</t>
  </si>
  <si>
    <t>(35/27)</t>
  </si>
  <si>
    <t>(31/26)</t>
  </si>
  <si>
    <t>MPH @ 1000 RPM</t>
  </si>
  <si>
    <t>(MPH RATIOS</t>
  </si>
  <si>
    <t>4TH GEAR</t>
  </si>
  <si>
    <t>(4P/4M)</t>
  </si>
  <si>
    <t>(31/37)</t>
  </si>
  <si>
    <t>(34/37)</t>
  </si>
  <si>
    <t>BASED ON TIRE</t>
  </si>
  <si>
    <t>DIAMETER in B29)</t>
  </si>
  <si>
    <t>GC = GEAR COUNTERSHAFT</t>
  </si>
  <si>
    <t>MPH @ 7500 RPM</t>
  </si>
  <si>
    <t>1C = FIRST GEAR COUNTERSHAFT</t>
  </si>
  <si>
    <t>2C = SECOND GEAR COUNTERSHAFT</t>
  </si>
  <si>
    <t>PM = PINION GEAR MAINSHAFT</t>
  </si>
  <si>
    <t>1M = FIRST GEAR MAIN SHAFT</t>
  </si>
  <si>
    <t>4M = FOURTH GEAR MAIN SHAFT</t>
  </si>
  <si>
    <t>3P = THIRD GEAR PINION SHAFT</t>
  </si>
  <si>
    <t>4P = FOURTH GEAR PINION SHAFT</t>
  </si>
  <si>
    <t>MPH @ 1000 RPM = 3.1416 x diameter (in inches) x 1000 (RPM) x 60 (minutes per hour) / [total ratio x 12 (inches per foot) x 5280 (feet per mile)]</t>
  </si>
  <si>
    <t>Use Tire Diameter:</t>
  </si>
  <si>
    <t>Dunlop L Series</t>
  </si>
  <si>
    <t>450-15 = 24.0</t>
  </si>
  <si>
    <t xml:space="preserve">500-15 = 24.8 </t>
  </si>
  <si>
    <t>Hoosier Speedster</t>
  </si>
  <si>
    <t>185-65-15 = 24.2</t>
  </si>
  <si>
    <t>Original</t>
  </si>
  <si>
    <t>Special (Sport &amp; Rally)</t>
  </si>
  <si>
    <t>3M = THIRD GEAR MAINSHAFT</t>
  </si>
  <si>
    <t>SPECIAL 2 (CR2)</t>
  </si>
  <si>
    <t>SPECIAL 3 (CR3)</t>
  </si>
  <si>
    <t>(38x36x31)/(27x21x27)</t>
  </si>
  <si>
    <t>(38x36x34)/(27x30x36)</t>
  </si>
  <si>
    <t>(31/36)</t>
  </si>
  <si>
    <t>(34/36)</t>
  </si>
  <si>
    <t>CR3</t>
  </si>
  <si>
    <t xml:space="preserve">  CR3</t>
  </si>
  <si>
    <t>SPECIAL 1 (CR1)</t>
  </si>
  <si>
    <t xml:space="preserve">      5.83:1 (35/6)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</si>
</sst>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0.000"/>
    <numFmt numFmtId="166" formatCode="0.00_)"/>
    <numFmt numFmtId="167" formatCode="0.0_)"/>
    <numFmt numFmtId="168" formatCode="0.0"/>
  </numFmts>
  <fonts count="3" x14ac:knownFonts="1">
    <font>
      <sz val="12"/>
      <name val="Dotum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164" fontId="0" fillId="0" borderId="0"/>
  </cellStyleXfs>
  <cellXfs count="44">
    <xf numFmtId="164" fontId="1" fillId="0" borderId="0" xfId="0" applyFont="1"/>
    <xf numFmtId="164" fontId="1" fillId="0" borderId="0" xfId="0" applyFont="1" applyAlignment="1" applyProtection="1">
      <alignment horizontal="left"/>
    </xf>
    <xf numFmtId="168" fontId="1" fillId="0" borderId="0" xfId="0" applyNumberFormat="1" applyFont="1"/>
    <xf numFmtId="164" fontId="1" fillId="0" borderId="0" xfId="0" applyFont="1" applyAlignment="1">
      <alignment horizontal="center"/>
    </xf>
    <xf numFmtId="164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164" fontId="1" fillId="0" borderId="0" xfId="0" applyFont="1" applyAlignment="1">
      <alignment horizontal="center" vertical="top"/>
    </xf>
    <xf numFmtId="164" fontId="2" fillId="0" borderId="0" xfId="0" applyFont="1" applyAlignment="1">
      <alignment horizontal="center"/>
    </xf>
    <xf numFmtId="164" fontId="1" fillId="0" borderId="1" xfId="0" applyFont="1" applyBorder="1"/>
    <xf numFmtId="164" fontId="1" fillId="0" borderId="0" xfId="0" applyFont="1" applyBorder="1" applyAlignment="1" applyProtection="1">
      <alignment horizontal="left"/>
    </xf>
    <xf numFmtId="164" fontId="1" fillId="0" borderId="0" xfId="0" applyFont="1" applyBorder="1"/>
    <xf numFmtId="167" fontId="1" fillId="0" borderId="0" xfId="0" applyNumberFormat="1" applyFont="1" applyBorder="1" applyProtection="1"/>
    <xf numFmtId="168" fontId="1" fillId="0" borderId="0" xfId="0" applyNumberFormat="1" applyFont="1" applyBorder="1"/>
    <xf numFmtId="167" fontId="1" fillId="0" borderId="2" xfId="0" applyNumberFormat="1" applyFont="1" applyBorder="1" applyProtection="1"/>
    <xf numFmtId="164" fontId="1" fillId="0" borderId="0" xfId="0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7" fontId="1" fillId="0" borderId="0" xfId="0" applyNumberFormat="1" applyFont="1" applyBorder="1" applyAlignment="1" applyProtection="1">
      <alignment horizontal="center"/>
    </xf>
    <xf numFmtId="168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1" fillId="0" borderId="3" xfId="0" applyFont="1" applyBorder="1"/>
    <xf numFmtId="164" fontId="1" fillId="0" borderId="4" xfId="0" applyFont="1" applyBorder="1" applyAlignment="1">
      <alignment horizontal="center"/>
    </xf>
    <xf numFmtId="164" fontId="1" fillId="0" borderId="5" xfId="0" applyFont="1" applyBorder="1" applyAlignment="1">
      <alignment horizontal="center"/>
    </xf>
    <xf numFmtId="164" fontId="1" fillId="0" borderId="6" xfId="0" applyFont="1" applyBorder="1"/>
    <xf numFmtId="164" fontId="1" fillId="0" borderId="7" xfId="0" applyFont="1" applyBorder="1" applyAlignment="1">
      <alignment horizontal="center"/>
    </xf>
    <xf numFmtId="164" fontId="1" fillId="0" borderId="7" xfId="0" applyFont="1" applyBorder="1" applyAlignment="1" applyProtection="1">
      <alignment horizontal="center"/>
    </xf>
    <xf numFmtId="164" fontId="1" fillId="0" borderId="6" xfId="0" applyFont="1" applyBorder="1" applyAlignment="1" applyProtection="1">
      <alignment horizontal="left"/>
    </xf>
    <xf numFmtId="167" fontId="1" fillId="0" borderId="7" xfId="0" applyNumberFormat="1" applyFont="1" applyBorder="1" applyAlignment="1" applyProtection="1">
      <alignment horizontal="center"/>
    </xf>
    <xf numFmtId="168" fontId="1" fillId="0" borderId="7" xfId="0" applyNumberFormat="1" applyFont="1" applyBorder="1" applyAlignment="1">
      <alignment horizontal="center"/>
    </xf>
    <xf numFmtId="164" fontId="1" fillId="0" borderId="8" xfId="0" applyFont="1" applyBorder="1" applyAlignment="1" applyProtection="1">
      <alignment horizontal="left"/>
    </xf>
    <xf numFmtId="167" fontId="1" fillId="0" borderId="9" xfId="0" applyNumberFormat="1" applyFont="1" applyBorder="1" applyAlignment="1" applyProtection="1">
      <alignment horizontal="center"/>
    </xf>
    <xf numFmtId="167" fontId="1" fillId="0" borderId="10" xfId="0" applyNumberFormat="1" applyFont="1" applyBorder="1" applyAlignment="1" applyProtection="1">
      <alignment horizontal="center"/>
    </xf>
    <xf numFmtId="164" fontId="1" fillId="0" borderId="4" xfId="0" applyFont="1" applyBorder="1" applyAlignment="1" applyProtection="1">
      <alignment horizontal="center"/>
    </xf>
    <xf numFmtId="2" fontId="1" fillId="0" borderId="7" xfId="0" applyNumberFormat="1" applyFont="1" applyBorder="1" applyAlignment="1">
      <alignment horizontal="center"/>
    </xf>
    <xf numFmtId="164" fontId="1" fillId="0" borderId="11" xfId="0" applyFont="1" applyBorder="1" applyAlignment="1">
      <alignment horizontal="center"/>
    </xf>
    <xf numFmtId="164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164" fontId="2" fillId="0" borderId="12" xfId="0" applyFont="1" applyBorder="1" applyAlignment="1">
      <alignment horizontal="center"/>
    </xf>
    <xf numFmtId="164" fontId="2" fillId="0" borderId="13" xfId="0" applyFont="1" applyBorder="1" applyAlignment="1">
      <alignment horizontal="center"/>
    </xf>
    <xf numFmtId="164" fontId="1" fillId="0" borderId="11" xfId="0" applyFont="1" applyBorder="1" applyAlignment="1" applyProtection="1">
      <alignment horizontal="center"/>
    </xf>
    <xf numFmtId="164" fontId="1" fillId="0" borderId="12" xfId="0" applyFont="1" applyBorder="1" applyAlignment="1" applyProtection="1">
      <alignment horizontal="center"/>
    </xf>
    <xf numFmtId="166" fontId="1" fillId="0" borderId="12" xfId="0" applyNumberFormat="1" applyFont="1" applyBorder="1" applyAlignment="1" applyProtection="1">
      <alignment horizontal="center"/>
    </xf>
    <xf numFmtId="164" fontId="1" fillId="0" borderId="12" xfId="0" applyFont="1" applyBorder="1" applyAlignment="1">
      <alignment horizontal="center" vertical="top"/>
    </xf>
    <xf numFmtId="164" fontId="1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showGridLines="0" tabSelected="1" zoomScale="65" zoomScaleNormal="65" workbookViewId="0">
      <selection activeCell="AF5" sqref="AF5"/>
    </sheetView>
  </sheetViews>
  <sheetFormatPr defaultColWidth="5.44140625" defaultRowHeight="15" x14ac:dyDescent="0.2"/>
  <cols>
    <col min="1" max="1" width="18.77734375" customWidth="1"/>
    <col min="2" max="2" width="5.77734375" customWidth="1"/>
    <col min="3" max="6" width="7" style="3" customWidth="1"/>
    <col min="7" max="7" width="1.77734375" customWidth="1"/>
    <col min="8" max="8" width="5.77734375" customWidth="1"/>
    <col min="9" max="12" width="7" style="3" customWidth="1"/>
    <col min="13" max="13" width="1.77734375" customWidth="1"/>
    <col min="14" max="14" width="5.77734375" customWidth="1"/>
    <col min="15" max="18" width="7" style="3" customWidth="1"/>
    <col min="19" max="19" width="1.77734375" customWidth="1"/>
    <col min="20" max="20" width="5.77734375" customWidth="1"/>
    <col min="21" max="24" width="7" style="3" customWidth="1"/>
    <col min="25" max="25" width="1.77734375" customWidth="1"/>
    <col min="26" max="26" width="5.77734375" customWidth="1"/>
    <col min="27" max="30" width="7" style="3" customWidth="1"/>
    <col min="32" max="32" width="11" customWidth="1"/>
    <col min="33" max="33" width="24.88671875" customWidth="1"/>
    <col min="34" max="34" width="22.6640625" style="3" customWidth="1"/>
    <col min="35" max="35" width="1.77734375" style="3" customWidth="1"/>
    <col min="36" max="36" width="22.6640625" style="3" customWidth="1"/>
    <col min="37" max="37" width="1.77734375" style="3" customWidth="1"/>
    <col min="38" max="38" width="22.6640625" style="3" customWidth="1"/>
    <col min="39" max="39" width="1.77734375" style="3" customWidth="1"/>
    <col min="40" max="40" width="22.6640625" style="3" customWidth="1"/>
  </cols>
  <sheetData>
    <row r="1" spans="1:40" x14ac:dyDescent="0.2">
      <c r="A1" s="1" t="s">
        <v>0</v>
      </c>
      <c r="AF1" s="1" t="s">
        <v>0</v>
      </c>
    </row>
    <row r="2" spans="1:40" ht="15.75" thickBot="1" x14ac:dyDescent="0.25">
      <c r="A2" s="1"/>
    </row>
    <row r="3" spans="1:40" ht="15.75" thickBot="1" x14ac:dyDescent="0.25">
      <c r="B3" s="20"/>
      <c r="C3" s="21" t="s">
        <v>1</v>
      </c>
      <c r="D3" s="21"/>
      <c r="E3" s="21"/>
      <c r="F3" s="22"/>
      <c r="G3" s="8"/>
      <c r="H3" s="20"/>
      <c r="I3" s="32" t="s">
        <v>2</v>
      </c>
      <c r="J3" s="21"/>
      <c r="K3" s="21"/>
      <c r="L3" s="22"/>
      <c r="M3" s="8"/>
      <c r="N3" s="20"/>
      <c r="O3" s="32" t="s">
        <v>3</v>
      </c>
      <c r="P3" s="21"/>
      <c r="Q3" s="21"/>
      <c r="R3" s="22"/>
      <c r="S3" s="8"/>
      <c r="T3" s="20"/>
      <c r="U3" s="32" t="s">
        <v>4</v>
      </c>
      <c r="V3" s="21"/>
      <c r="W3" s="21"/>
      <c r="X3" s="22"/>
      <c r="Y3" s="8"/>
      <c r="Z3" s="20"/>
      <c r="AA3" s="32" t="s">
        <v>59</v>
      </c>
      <c r="AB3" s="21"/>
      <c r="AC3" s="21"/>
      <c r="AD3" s="22"/>
    </row>
    <row r="4" spans="1:40" x14ac:dyDescent="0.2">
      <c r="A4" s="1" t="s">
        <v>5</v>
      </c>
      <c r="B4" s="23"/>
      <c r="C4" s="14" t="s">
        <v>6</v>
      </c>
      <c r="D4" s="15"/>
      <c r="E4" s="15"/>
      <c r="F4" s="24"/>
      <c r="G4" s="10"/>
      <c r="H4" s="23"/>
      <c r="I4" s="14" t="s">
        <v>7</v>
      </c>
      <c r="J4" s="15"/>
      <c r="K4" s="15"/>
      <c r="L4" s="24"/>
      <c r="M4" s="10"/>
      <c r="N4" s="23"/>
      <c r="O4" s="14" t="s">
        <v>8</v>
      </c>
      <c r="P4" s="15"/>
      <c r="Q4" s="15"/>
      <c r="R4" s="24"/>
      <c r="S4" s="10"/>
      <c r="T4" s="23"/>
      <c r="U4" s="14" t="s">
        <v>9</v>
      </c>
      <c r="V4" s="15"/>
      <c r="W4" s="15"/>
      <c r="X4" s="24"/>
      <c r="Y4" s="10"/>
      <c r="Z4" s="23"/>
      <c r="AA4" s="14" t="s">
        <v>70</v>
      </c>
      <c r="AB4" s="15"/>
      <c r="AC4" s="15"/>
      <c r="AD4" s="24"/>
      <c r="AH4" s="39" t="s">
        <v>10</v>
      </c>
      <c r="AI4" s="4"/>
      <c r="AJ4" s="39" t="s">
        <v>69</v>
      </c>
      <c r="AK4" s="4"/>
      <c r="AL4" s="39" t="s">
        <v>61</v>
      </c>
      <c r="AM4" s="4"/>
      <c r="AN4" s="34" t="s">
        <v>62</v>
      </c>
    </row>
    <row r="5" spans="1:40" x14ac:dyDescent="0.2">
      <c r="A5" s="1"/>
      <c r="B5" s="23"/>
      <c r="C5" s="14"/>
      <c r="D5" s="16">
        <f>38/7</f>
        <v>5.4285714285714288</v>
      </c>
      <c r="E5" s="15"/>
      <c r="F5" s="24"/>
      <c r="G5" s="10"/>
      <c r="H5" s="23"/>
      <c r="I5" s="14"/>
      <c r="J5" s="19">
        <f>36/7</f>
        <v>5.1428571428571432</v>
      </c>
      <c r="K5" s="15"/>
      <c r="L5" s="24"/>
      <c r="M5" s="10"/>
      <c r="N5" s="23"/>
      <c r="O5" s="14"/>
      <c r="P5" s="19">
        <f>39/8</f>
        <v>4.875</v>
      </c>
      <c r="Q5" s="15"/>
      <c r="R5" s="24"/>
      <c r="S5" s="10"/>
      <c r="T5" s="23"/>
      <c r="U5" s="14"/>
      <c r="V5" s="19">
        <f>42/9</f>
        <v>4.666666666666667</v>
      </c>
      <c r="W5" s="15"/>
      <c r="X5" s="24"/>
      <c r="Y5" s="10"/>
      <c r="Z5" s="23"/>
      <c r="AA5" s="14"/>
      <c r="AB5" s="19">
        <f>35/6</f>
        <v>5.833333333333333</v>
      </c>
      <c r="AC5" s="15"/>
      <c r="AD5" s="24"/>
      <c r="AH5" s="35"/>
      <c r="AJ5" s="35"/>
      <c r="AL5" s="35"/>
      <c r="AN5" s="35"/>
    </row>
    <row r="6" spans="1:40" x14ac:dyDescent="0.2">
      <c r="B6" s="23"/>
      <c r="C6" s="15"/>
      <c r="D6" s="15"/>
      <c r="E6" s="15"/>
      <c r="F6" s="24"/>
      <c r="G6" s="10"/>
      <c r="H6" s="23"/>
      <c r="I6" s="15"/>
      <c r="J6" s="15"/>
      <c r="K6" s="15"/>
      <c r="L6" s="24"/>
      <c r="M6" s="10"/>
      <c r="N6" s="23"/>
      <c r="O6" s="15"/>
      <c r="P6" s="15"/>
      <c r="Q6" s="15"/>
      <c r="R6" s="24"/>
      <c r="S6" s="10"/>
      <c r="T6" s="23"/>
      <c r="U6" s="15"/>
      <c r="V6" s="15"/>
      <c r="W6" s="15"/>
      <c r="X6" s="24"/>
      <c r="Y6" s="10"/>
      <c r="Z6" s="23"/>
      <c r="AA6" s="15"/>
      <c r="AB6" s="15"/>
      <c r="AC6" s="15"/>
      <c r="AD6" s="24"/>
      <c r="AF6" s="1" t="s">
        <v>11</v>
      </c>
      <c r="AG6" s="1" t="s">
        <v>12</v>
      </c>
      <c r="AH6" s="40" t="s">
        <v>13</v>
      </c>
      <c r="AI6" s="4"/>
      <c r="AJ6" s="40" t="s">
        <v>14</v>
      </c>
      <c r="AK6" s="4"/>
      <c r="AL6" s="40" t="s">
        <v>15</v>
      </c>
      <c r="AM6" s="4"/>
      <c r="AN6" s="35" t="s">
        <v>63</v>
      </c>
    </row>
    <row r="7" spans="1:40" x14ac:dyDescent="0.2">
      <c r="A7" s="1" t="s">
        <v>16</v>
      </c>
      <c r="B7" s="23"/>
      <c r="C7" s="14" t="s">
        <v>17</v>
      </c>
      <c r="D7" s="14" t="s">
        <v>18</v>
      </c>
      <c r="E7" s="14" t="s">
        <v>19</v>
      </c>
      <c r="F7" s="25" t="s">
        <v>67</v>
      </c>
      <c r="G7" s="9"/>
      <c r="H7" s="23"/>
      <c r="I7" s="14" t="s">
        <v>17</v>
      </c>
      <c r="J7" s="14" t="s">
        <v>18</v>
      </c>
      <c r="K7" s="14" t="s">
        <v>19</v>
      </c>
      <c r="L7" s="25" t="s">
        <v>67</v>
      </c>
      <c r="M7" s="9"/>
      <c r="N7" s="23"/>
      <c r="O7" s="14" t="s">
        <v>17</v>
      </c>
      <c r="P7" s="14" t="s">
        <v>18</v>
      </c>
      <c r="Q7" s="14" t="s">
        <v>19</v>
      </c>
      <c r="R7" s="25" t="s">
        <v>67</v>
      </c>
      <c r="S7" s="9"/>
      <c r="T7" s="23"/>
      <c r="U7" s="14" t="s">
        <v>17</v>
      </c>
      <c r="V7" s="14" t="s">
        <v>18</v>
      </c>
      <c r="W7" s="14" t="s">
        <v>19</v>
      </c>
      <c r="X7" s="25" t="s">
        <v>67</v>
      </c>
      <c r="Y7" s="9"/>
      <c r="Z7" s="23"/>
      <c r="AA7" s="14" t="s">
        <v>17</v>
      </c>
      <c r="AB7" s="14" t="s">
        <v>18</v>
      </c>
      <c r="AC7" s="14" t="s">
        <v>19</v>
      </c>
      <c r="AD7" s="25" t="s">
        <v>67</v>
      </c>
      <c r="AG7" s="1" t="s">
        <v>20</v>
      </c>
      <c r="AH7" s="41">
        <f>(40*31*35)/(22*21*27)</f>
        <v>3.4792368125701461</v>
      </c>
      <c r="AI7" s="5"/>
      <c r="AJ7" s="41">
        <f>(41*31*35)/(25*21*27)</f>
        <v>3.1382716049382715</v>
      </c>
      <c r="AK7" s="5"/>
      <c r="AL7" s="41">
        <f>(38*33*31)/(27*21*26)</f>
        <v>2.6369556369556371</v>
      </c>
      <c r="AM7" s="5"/>
      <c r="AN7" s="36">
        <f>(38*36*31)/(27*21*27)</f>
        <v>2.7701352145796592</v>
      </c>
    </row>
    <row r="8" spans="1:40" x14ac:dyDescent="0.2">
      <c r="B8" s="26" t="s">
        <v>21</v>
      </c>
      <c r="C8" s="17">
        <f>AH7*D5</f>
        <v>18.887285553952221</v>
      </c>
      <c r="D8" s="17">
        <f>AJ7*D5</f>
        <v>17.036331569664902</v>
      </c>
      <c r="E8" s="17">
        <f>AL7*D5</f>
        <v>14.314902029187746</v>
      </c>
      <c r="F8" s="27">
        <f>AN7*D5</f>
        <v>15.037876879146722</v>
      </c>
      <c r="G8" s="11"/>
      <c r="H8" s="26" t="s">
        <v>21</v>
      </c>
      <c r="I8" s="17">
        <f>AH7*J5</f>
        <v>17.893217893217894</v>
      </c>
      <c r="J8" s="17">
        <f>AJ7*J5</f>
        <v>16.139682539682539</v>
      </c>
      <c r="K8" s="17">
        <f>AL7*J5</f>
        <v>13.561486132914705</v>
      </c>
      <c r="L8" s="27">
        <f>AN7*J5</f>
        <v>14.246409674981106</v>
      </c>
      <c r="M8" s="11"/>
      <c r="N8" s="26" t="s">
        <v>21</v>
      </c>
      <c r="O8" s="17">
        <f>AH7*P5</f>
        <v>16.961279461279464</v>
      </c>
      <c r="P8" s="17">
        <f>AJ7*P5</f>
        <v>15.299074074074074</v>
      </c>
      <c r="Q8" s="17">
        <f>AL7*P5</f>
        <v>12.855158730158731</v>
      </c>
      <c r="R8" s="27">
        <f>AN7*P5</f>
        <v>13.504409171075839</v>
      </c>
      <c r="S8" s="11"/>
      <c r="T8" s="26" t="s">
        <v>21</v>
      </c>
      <c r="U8" s="17">
        <f>AH7*V5</f>
        <v>16.236438458660682</v>
      </c>
      <c r="V8" s="17">
        <f>AJ7*V5</f>
        <v>14.645267489711935</v>
      </c>
      <c r="W8" s="17">
        <f>AL7*V5</f>
        <v>12.30579297245964</v>
      </c>
      <c r="X8" s="27">
        <f>AN7*V5</f>
        <v>12.92729766803841</v>
      </c>
      <c r="Y8" s="11"/>
      <c r="Z8" s="26" t="s">
        <v>21</v>
      </c>
      <c r="AA8" s="17">
        <f>AH7*AB5</f>
        <v>20.29554807332585</v>
      </c>
      <c r="AB8" s="17">
        <f>AJ7*AB5</f>
        <v>18.306584362139915</v>
      </c>
      <c r="AC8" s="17">
        <f>AL7*AB5</f>
        <v>15.382241215574549</v>
      </c>
      <c r="AD8" s="27">
        <f>AN7*AB5</f>
        <v>16.159122085048011</v>
      </c>
      <c r="AH8" s="35"/>
      <c r="AJ8" s="35"/>
      <c r="AL8" s="35"/>
      <c r="AN8" s="35"/>
    </row>
    <row r="9" spans="1:40" x14ac:dyDescent="0.2">
      <c r="B9" s="26" t="s">
        <v>22</v>
      </c>
      <c r="C9" s="17">
        <f>AH10*D5</f>
        <v>11.332371332371332</v>
      </c>
      <c r="D9" s="17">
        <f>AJ10*D5</f>
        <v>10.089904761904762</v>
      </c>
      <c r="E9" s="17">
        <f>AL10*D5</f>
        <v>8.6589065255731921</v>
      </c>
      <c r="F9" s="27">
        <f>AN10*D5</f>
        <v>8.6589065255731921</v>
      </c>
      <c r="G9" s="11"/>
      <c r="H9" s="26" t="s">
        <v>22</v>
      </c>
      <c r="I9" s="17">
        <f>AH10*J5</f>
        <v>10.735930735930737</v>
      </c>
      <c r="J9" s="17">
        <f>AJ10*J5</f>
        <v>9.5588571428571445</v>
      </c>
      <c r="K9" s="17">
        <f>AL10*J5</f>
        <v>8.2031746031746042</v>
      </c>
      <c r="L9" s="27">
        <f>AN10*J5</f>
        <v>8.2031746031746042</v>
      </c>
      <c r="M9" s="11"/>
      <c r="N9" s="26" t="s">
        <v>22</v>
      </c>
      <c r="O9" s="17">
        <f>AH10*P5</f>
        <v>10.176767676767676</v>
      </c>
      <c r="P9" s="17">
        <f>AJ10*P5</f>
        <v>9.0609999999999999</v>
      </c>
      <c r="Q9" s="17">
        <f>AL10*P5</f>
        <v>7.7759259259259252</v>
      </c>
      <c r="R9" s="27">
        <f>AN10*P5</f>
        <v>7.7759259259259252</v>
      </c>
      <c r="S9" s="11"/>
      <c r="T9" s="26" t="s">
        <v>22</v>
      </c>
      <c r="U9" s="17">
        <f>AH10*V5</f>
        <v>9.7418630751964077</v>
      </c>
      <c r="V9" s="17">
        <f>AJ10*V5</f>
        <v>8.6737777777777776</v>
      </c>
      <c r="W9" s="17">
        <f>AL10*V5</f>
        <v>7.4436213991769549</v>
      </c>
      <c r="X9" s="27">
        <f>AN10*V5</f>
        <v>7.4436213991769549</v>
      </c>
      <c r="Y9" s="11"/>
      <c r="Z9" s="26" t="s">
        <v>22</v>
      </c>
      <c r="AA9" s="17">
        <f>AH10*AB5</f>
        <v>12.177328843995509</v>
      </c>
      <c r="AB9" s="17">
        <f>AJ10*AB5</f>
        <v>10.842222222222222</v>
      </c>
      <c r="AC9" s="17">
        <f>AL10*AB5</f>
        <v>9.3045267489711918</v>
      </c>
      <c r="AD9" s="27">
        <f>AN10*AB5</f>
        <v>9.3045267489711918</v>
      </c>
      <c r="AF9" s="1" t="s">
        <v>23</v>
      </c>
      <c r="AG9" s="1" t="s">
        <v>24</v>
      </c>
      <c r="AH9" s="40" t="s">
        <v>25</v>
      </c>
      <c r="AI9" s="4"/>
      <c r="AJ9" s="40" t="s">
        <v>26</v>
      </c>
      <c r="AK9" s="4"/>
      <c r="AL9" s="40" t="s">
        <v>27</v>
      </c>
      <c r="AM9" s="4"/>
      <c r="AN9" s="35" t="s">
        <v>64</v>
      </c>
    </row>
    <row r="10" spans="1:40" x14ac:dyDescent="0.2">
      <c r="B10" s="26" t="s">
        <v>28</v>
      </c>
      <c r="C10" s="17">
        <f>AH13*D5</f>
        <v>7.0370370370370372</v>
      </c>
      <c r="D10" s="17">
        <f>AJ13*D5</f>
        <v>7.0370370370370372</v>
      </c>
      <c r="E10" s="17">
        <f>AL13*D5</f>
        <v>6.4725274725274726</v>
      </c>
      <c r="F10" s="27">
        <f>AN13*D5</f>
        <v>6.4725274725274726</v>
      </c>
      <c r="G10" s="11"/>
      <c r="H10" s="26" t="s">
        <v>28</v>
      </c>
      <c r="I10" s="17">
        <f>AH13*J5</f>
        <v>6.666666666666667</v>
      </c>
      <c r="J10" s="17">
        <f>AJ13*J5</f>
        <v>6.666666666666667</v>
      </c>
      <c r="K10" s="17">
        <f>AL13*J5</f>
        <v>6.1318681318681323</v>
      </c>
      <c r="L10" s="27">
        <f>AN13*J5</f>
        <v>6.1318681318681323</v>
      </c>
      <c r="M10" s="11"/>
      <c r="N10" s="26" t="s">
        <v>28</v>
      </c>
      <c r="O10" s="17">
        <f>AH13*P5</f>
        <v>6.3194444444444446</v>
      </c>
      <c r="P10" s="17">
        <f>AJ13*P5</f>
        <v>6.3194444444444446</v>
      </c>
      <c r="Q10" s="17">
        <f>AL13*P5</f>
        <v>5.8125</v>
      </c>
      <c r="R10" s="27">
        <f>AN13*P5</f>
        <v>5.8125</v>
      </c>
      <c r="S10" s="11"/>
      <c r="T10" s="26" t="s">
        <v>28</v>
      </c>
      <c r="U10" s="17">
        <f>AH13*V5</f>
        <v>6.0493827160493829</v>
      </c>
      <c r="V10" s="17">
        <f>AJ13*V5</f>
        <v>6.0493827160493829</v>
      </c>
      <c r="W10" s="17">
        <f>AL13*V5</f>
        <v>5.5641025641025648</v>
      </c>
      <c r="X10" s="27">
        <f>AN13*V5</f>
        <v>5.5641025641025648</v>
      </c>
      <c r="Y10" s="11"/>
      <c r="Z10" s="26" t="s">
        <v>28</v>
      </c>
      <c r="AA10" s="17">
        <f>AH13*AB5</f>
        <v>7.5617283950617278</v>
      </c>
      <c r="AB10" s="17">
        <f>AJ13*AB5</f>
        <v>7.5617283950617278</v>
      </c>
      <c r="AC10" s="17">
        <f>AL13*AB5</f>
        <v>6.9551282051282044</v>
      </c>
      <c r="AD10" s="27">
        <f>AN13*AB5</f>
        <v>6.9551282051282044</v>
      </c>
      <c r="AG10" s="1" t="s">
        <v>20</v>
      </c>
      <c r="AH10" s="41">
        <f>(40*37*31)/(22*27*37)</f>
        <v>2.0875420875420874</v>
      </c>
      <c r="AI10" s="5"/>
      <c r="AJ10" s="41">
        <f>(41*37*34)/(25*30*37)</f>
        <v>1.8586666666666667</v>
      </c>
      <c r="AK10" s="5"/>
      <c r="AL10" s="41">
        <f>(38*37*34)/(27*30*37)</f>
        <v>1.5950617283950617</v>
      </c>
      <c r="AM10" s="5"/>
      <c r="AN10" s="36">
        <f>(38*36*34)/(27*30*36)</f>
        <v>1.5950617283950617</v>
      </c>
    </row>
    <row r="11" spans="1:40" x14ac:dyDescent="0.2">
      <c r="B11" s="26" t="s">
        <v>29</v>
      </c>
      <c r="C11" s="17">
        <f>AH16*D5</f>
        <v>4.5482625482625485</v>
      </c>
      <c r="D11" s="17">
        <f>AJ16*D5</f>
        <v>4.9884169884169891</v>
      </c>
      <c r="E11" s="17">
        <f>AL16*D5</f>
        <v>4.9884169884169891</v>
      </c>
      <c r="F11" s="27">
        <f>AN16*D5</f>
        <v>5.1269841269841274</v>
      </c>
      <c r="G11" s="11"/>
      <c r="H11" s="26" t="s">
        <v>29</v>
      </c>
      <c r="I11" s="17">
        <f>AH16*J5</f>
        <v>4.3088803088803092</v>
      </c>
      <c r="J11" s="17">
        <f>AJ16*J5</f>
        <v>4.7258687258687262</v>
      </c>
      <c r="K11" s="17">
        <f>AL16*J5</f>
        <v>4.7258687258687262</v>
      </c>
      <c r="L11" s="27">
        <f>AN16*J5</f>
        <v>4.8571428571428577</v>
      </c>
      <c r="M11" s="11"/>
      <c r="N11" s="26" t="s">
        <v>29</v>
      </c>
      <c r="O11" s="17">
        <f>AH16*P5</f>
        <v>4.0844594594594597</v>
      </c>
      <c r="P11" s="17">
        <f>AJ16*P5</f>
        <v>4.4797297297297298</v>
      </c>
      <c r="Q11" s="17">
        <f>AL16*P5</f>
        <v>4.4797297297297298</v>
      </c>
      <c r="R11" s="27">
        <f>AN16*P5</f>
        <v>4.604166666666667</v>
      </c>
      <c r="S11" s="11"/>
      <c r="T11" s="26" t="s">
        <v>29</v>
      </c>
      <c r="U11" s="17">
        <f>AH16*V5</f>
        <v>3.9099099099099099</v>
      </c>
      <c r="V11" s="17">
        <f>AJ16*V5</f>
        <v>4.2882882882882889</v>
      </c>
      <c r="W11" s="17">
        <f>AL16*V5</f>
        <v>4.2882882882882889</v>
      </c>
      <c r="X11" s="27">
        <f>AN16*V5</f>
        <v>4.4074074074074074</v>
      </c>
      <c r="Y11" s="11"/>
      <c r="Z11" s="26" t="s">
        <v>29</v>
      </c>
      <c r="AA11" s="17">
        <f>AH16*AB5</f>
        <v>4.8873873873873874</v>
      </c>
      <c r="AB11" s="17">
        <f>AJ16*AB5</f>
        <v>5.3603603603603602</v>
      </c>
      <c r="AC11" s="17">
        <f>AL16*AB5</f>
        <v>5.3603603603603602</v>
      </c>
      <c r="AD11" s="27">
        <f>AN16*AB5</f>
        <v>5.5092592592592586</v>
      </c>
      <c r="AH11" s="35"/>
      <c r="AJ11" s="35"/>
      <c r="AL11" s="35"/>
      <c r="AN11" s="35"/>
    </row>
    <row r="12" spans="1:40" x14ac:dyDescent="0.2">
      <c r="B12" s="23"/>
      <c r="C12" s="15"/>
      <c r="D12" s="15"/>
      <c r="E12" s="15"/>
      <c r="F12" s="24"/>
      <c r="G12" s="10"/>
      <c r="H12" s="23"/>
      <c r="I12" s="15"/>
      <c r="J12" s="15"/>
      <c r="K12" s="15"/>
      <c r="L12" s="24"/>
      <c r="M12" s="10"/>
      <c r="N12" s="23"/>
      <c r="O12" s="15"/>
      <c r="P12" s="15"/>
      <c r="Q12" s="15"/>
      <c r="R12" s="24"/>
      <c r="S12" s="10"/>
      <c r="T12" s="23"/>
      <c r="U12" s="15"/>
      <c r="V12" s="15"/>
      <c r="W12" s="15"/>
      <c r="X12" s="24"/>
      <c r="Y12" s="10"/>
      <c r="Z12" s="23"/>
      <c r="AA12" s="15"/>
      <c r="AB12" s="15"/>
      <c r="AC12" s="15"/>
      <c r="AD12" s="24"/>
      <c r="AF12" s="1" t="s">
        <v>30</v>
      </c>
      <c r="AG12" s="1" t="s">
        <v>31</v>
      </c>
      <c r="AH12" s="40" t="s">
        <v>32</v>
      </c>
      <c r="AI12" s="4"/>
      <c r="AJ12" s="40" t="s">
        <v>32</v>
      </c>
      <c r="AK12" s="4"/>
      <c r="AL12" s="40" t="s">
        <v>33</v>
      </c>
      <c r="AM12" s="4"/>
      <c r="AN12" s="35" t="s">
        <v>65</v>
      </c>
    </row>
    <row r="13" spans="1:40" x14ac:dyDescent="0.2">
      <c r="A13" s="1" t="s">
        <v>34</v>
      </c>
      <c r="B13" s="23"/>
      <c r="C13" s="14" t="s">
        <v>17</v>
      </c>
      <c r="D13" s="14" t="s">
        <v>18</v>
      </c>
      <c r="E13" s="14" t="s">
        <v>19</v>
      </c>
      <c r="F13" s="25" t="s">
        <v>68</v>
      </c>
      <c r="G13" s="9"/>
      <c r="H13" s="23"/>
      <c r="I13" s="14" t="s">
        <v>17</v>
      </c>
      <c r="J13" s="14" t="s">
        <v>18</v>
      </c>
      <c r="K13" s="14" t="s">
        <v>19</v>
      </c>
      <c r="L13" s="25" t="s">
        <v>68</v>
      </c>
      <c r="M13" s="9"/>
      <c r="N13" s="23"/>
      <c r="O13" s="14" t="s">
        <v>17</v>
      </c>
      <c r="P13" s="14" t="s">
        <v>18</v>
      </c>
      <c r="Q13" s="14" t="s">
        <v>19</v>
      </c>
      <c r="R13" s="25" t="s">
        <v>68</v>
      </c>
      <c r="S13" s="9"/>
      <c r="T13" s="23"/>
      <c r="U13" s="14" t="s">
        <v>17</v>
      </c>
      <c r="V13" s="14" t="s">
        <v>18</v>
      </c>
      <c r="W13" s="14" t="s">
        <v>19</v>
      </c>
      <c r="X13" s="25" t="s">
        <v>68</v>
      </c>
      <c r="Y13" s="9"/>
      <c r="Z13" s="23"/>
      <c r="AA13" s="14" t="s">
        <v>17</v>
      </c>
      <c r="AB13" s="14" t="s">
        <v>18</v>
      </c>
      <c r="AC13" s="14" t="s">
        <v>19</v>
      </c>
      <c r="AD13" s="25" t="s">
        <v>67</v>
      </c>
      <c r="AG13" s="1" t="s">
        <v>20</v>
      </c>
      <c r="AH13" s="41">
        <f>35/27</f>
        <v>1.2962962962962963</v>
      </c>
      <c r="AI13" s="5"/>
      <c r="AJ13" s="41">
        <f>35/27</f>
        <v>1.2962962962962963</v>
      </c>
      <c r="AK13" s="5"/>
      <c r="AL13" s="41">
        <f>31/26</f>
        <v>1.1923076923076923</v>
      </c>
      <c r="AM13" s="5"/>
      <c r="AN13" s="36">
        <f>31/26</f>
        <v>1.1923076923076923</v>
      </c>
    </row>
    <row r="14" spans="1:40" x14ac:dyDescent="0.2">
      <c r="B14" s="26" t="s">
        <v>21</v>
      </c>
      <c r="C14" s="18">
        <f>3.1416*(B29)*1000*60/(C8*12*5280)</f>
        <v>3.9063315789473689</v>
      </c>
      <c r="D14" s="18">
        <f>3.1416*(B29)*1000*60/(D8*12*5280)</f>
        <v>4.3307445442875485</v>
      </c>
      <c r="E14" s="18">
        <f>3.1416*(B29)*1000*60/(E8*12*5280)</f>
        <v>5.1540695039032993</v>
      </c>
      <c r="F14" s="28">
        <f>3.1416*(B29)*1000*60/(F8*12*5280)</f>
        <v>4.9062777008310254</v>
      </c>
      <c r="G14" s="12"/>
      <c r="H14" s="26" t="s">
        <v>21</v>
      </c>
      <c r="I14" s="18">
        <f>3.1416*(B29)*1000*60/(I8*12*5280)</f>
        <v>4.1233500000000012</v>
      </c>
      <c r="J14" s="18">
        <f>3.1416*(B29)*1000*60/(J8*12*5280)</f>
        <v>4.571341463414635</v>
      </c>
      <c r="K14" s="18">
        <f>3.1416*(B29)*1000*60/(K8*12*5280)</f>
        <v>5.4404066985645949</v>
      </c>
      <c r="L14" s="28">
        <f>3.1416*(B29)*1000*60/(L8*12*5280)</f>
        <v>5.1788486842105268</v>
      </c>
      <c r="M14" s="12"/>
      <c r="N14" s="26" t="s">
        <v>21</v>
      </c>
      <c r="O14" s="18">
        <f>3.1416*(B29)*1000*60/(O8*12*5280)</f>
        <v>4.349907692307692</v>
      </c>
      <c r="P14" s="18">
        <f>3.1416*(B29)*1000*60/(P8*12*5280)</f>
        <v>4.8225140712945596</v>
      </c>
      <c r="Q14" s="18">
        <f>3.1416*(B29)*1000*60/(Q8*12*5280)</f>
        <v>5.7393301435406707</v>
      </c>
      <c r="R14" s="28">
        <f>3.1416*(B29)*1000*60/(R8*12*5280)</f>
        <v>5.4634008097165996</v>
      </c>
      <c r="S14" s="12"/>
      <c r="T14" s="26" t="s">
        <v>21</v>
      </c>
      <c r="U14" s="18">
        <f>3.1416*(B29)*1000*60/(U8*12*5280)</f>
        <v>4.5441000000000003</v>
      </c>
      <c r="V14" s="18">
        <f>3.1416*(B29)*1000*60/(V8*12*5280)</f>
        <v>5.0378048780487807</v>
      </c>
      <c r="W14" s="18">
        <f>3.1416*(B29)*1000*60/(W8*12*5280)</f>
        <v>5.9955502392344506</v>
      </c>
      <c r="X14" s="28">
        <f>3.1416*(B29)*1000*60/(X8*12*5280)</f>
        <v>5.7073026315789477</v>
      </c>
      <c r="Y14" s="12"/>
      <c r="Z14" s="26" t="s">
        <v>21</v>
      </c>
      <c r="AA14" s="18">
        <f>3.1416*(B29)*1000*60/(AA8*12*5280)</f>
        <v>3.6352800000000003</v>
      </c>
      <c r="AB14" s="18">
        <f>3.1416*(B29)*1000*60/(AB8*12*5280)</f>
        <v>4.0302439024390262</v>
      </c>
      <c r="AC14" s="18">
        <f>3.1416*(B29)*1000*60/(AC8*12*5280)</f>
        <v>4.7964401913875605</v>
      </c>
      <c r="AD14" s="28">
        <f>3.1416*(B29)*1000*60/(AD8*12*5280)</f>
        <v>4.5658421052631581</v>
      </c>
      <c r="AH14" s="35"/>
      <c r="AJ14" s="35"/>
      <c r="AL14" s="35"/>
      <c r="AN14" s="35"/>
    </row>
    <row r="15" spans="1:40" x14ac:dyDescent="0.2">
      <c r="A15" s="1" t="s">
        <v>35</v>
      </c>
      <c r="B15" s="26" t="s">
        <v>22</v>
      </c>
      <c r="C15" s="18">
        <f>3.1416*(B29)*1000*60/(C9*12*5280)</f>
        <v>6.5105526315789479</v>
      </c>
      <c r="D15" s="18">
        <f>3.1416*(B29)*1000*60/(D9*12*5280)</f>
        <v>7.312259306803595</v>
      </c>
      <c r="E15" s="18">
        <f>3.1416*(B29)*1000*60/(E9*12*5280)</f>
        <v>8.5207063711911388</v>
      </c>
      <c r="F15" s="28">
        <f>3.1416*(B29)*1000*60/(F9*12*5280)</f>
        <v>8.5207063711911388</v>
      </c>
      <c r="G15" s="12"/>
      <c r="H15" s="26" t="s">
        <v>22</v>
      </c>
      <c r="I15" s="18">
        <f>3.1416*(B29)*1000*60/(I9*12*5280)</f>
        <v>6.8722500000000002</v>
      </c>
      <c r="J15" s="18">
        <f>3.1416*(B29)*1000*60/(J9*12*5280)</f>
        <v>7.718495934959348</v>
      </c>
      <c r="K15" s="18">
        <f>3.1416*(B29)*1000*60/(K9*12*5280)</f>
        <v>8.9940789473684202</v>
      </c>
      <c r="L15" s="28">
        <f>3.1416*(B29)*1000*60/(L9*12*5280)</f>
        <v>8.9940789473684202</v>
      </c>
      <c r="M15" s="12"/>
      <c r="N15" s="26" t="s">
        <v>22</v>
      </c>
      <c r="O15" s="18">
        <f>3.1416*(B29)*1000*60/(O9*12*5280)</f>
        <v>7.2498461538461552</v>
      </c>
      <c r="P15" s="18">
        <f>3.1416*(B29)*1000*60/(P9*12*5280)</f>
        <v>8.1425891181988757</v>
      </c>
      <c r="Q15" s="18">
        <f>3.1416*(B29)*1000*60/(Q9*12*5280)</f>
        <v>9.488259109311743</v>
      </c>
      <c r="R15" s="28">
        <f>3.1416*(B29)*1000*60/(R9*12*5280)</f>
        <v>9.488259109311743</v>
      </c>
      <c r="S15" s="12"/>
      <c r="T15" s="26" t="s">
        <v>22</v>
      </c>
      <c r="U15" s="18">
        <f>3.1416*(B29)*1000*60/(U9*12*5280)</f>
        <v>7.5735000000000019</v>
      </c>
      <c r="V15" s="18">
        <f>3.1416*(B29)*1000*60/(V9*12*5280)</f>
        <v>8.5060975609756113</v>
      </c>
      <c r="W15" s="18">
        <f>3.1416*(B29)*1000*60/(W9*12*5280)</f>
        <v>9.91184210526316</v>
      </c>
      <c r="X15" s="28">
        <f>3.1416*(B29)*1000*60/(X9*12*5280)</f>
        <v>9.91184210526316</v>
      </c>
      <c r="Y15" s="12"/>
      <c r="Z15" s="26" t="s">
        <v>22</v>
      </c>
      <c r="AA15" s="18">
        <f>3.1416*(B29)*1000*60/(AA9*12*5280)</f>
        <v>6.0588000000000024</v>
      </c>
      <c r="AB15" s="18">
        <f>3.1416*(B29)*1000*60/(AB9*12*5280)</f>
        <v>6.8048780487804885</v>
      </c>
      <c r="AC15" s="18">
        <f>3.1416*(B29)*1000*60/(AC9*12*5280)</f>
        <v>7.9294736842105289</v>
      </c>
      <c r="AD15" s="28">
        <f>3.1416*(B29)*1000*60/(AD9*12*5280)</f>
        <v>7.9294736842105289</v>
      </c>
      <c r="AF15" s="1" t="s">
        <v>36</v>
      </c>
      <c r="AG15" s="1" t="s">
        <v>37</v>
      </c>
      <c r="AH15" s="40" t="s">
        <v>38</v>
      </c>
      <c r="AI15" s="4"/>
      <c r="AJ15" s="40" t="s">
        <v>39</v>
      </c>
      <c r="AK15" s="4"/>
      <c r="AL15" s="40" t="s">
        <v>39</v>
      </c>
      <c r="AM15" s="4"/>
      <c r="AN15" s="35" t="s">
        <v>66</v>
      </c>
    </row>
    <row r="16" spans="1:40" x14ac:dyDescent="0.2">
      <c r="A16" s="1" t="s">
        <v>40</v>
      </c>
      <c r="B16" s="26" t="s">
        <v>28</v>
      </c>
      <c r="C16" s="18">
        <f>3.1416*(B29)*1000*60/(C10*12*5280)</f>
        <v>10.484526315789475</v>
      </c>
      <c r="D16" s="18">
        <f>3.1416*(B29)*1000*60/(D10*12*5280)</f>
        <v>10.484526315789475</v>
      </c>
      <c r="E16" s="18">
        <f>3.1416*(B29)*1000*60/(E10*12*5280)</f>
        <v>11.398947368421055</v>
      </c>
      <c r="F16" s="28">
        <f>3.1416*(B29)*1000*60/(F10*12*5280)</f>
        <v>11.398947368421055</v>
      </c>
      <c r="G16" s="12"/>
      <c r="H16" s="26" t="s">
        <v>28</v>
      </c>
      <c r="I16" s="18">
        <f>3.1416*(B29)*1000*60/(I10*12*5280)</f>
        <v>11.067000000000002</v>
      </c>
      <c r="J16" s="18">
        <f>3.1416*(B29)*1000*60/(J10*12*5280)</f>
        <v>11.067000000000002</v>
      </c>
      <c r="K16" s="18">
        <f>3.1416*(B29)*1000*60/(K10*12*5280)</f>
        <v>12.032222222222222</v>
      </c>
      <c r="L16" s="33">
        <f>3.1416*(B29)*1000*60/(L10*12*5280)</f>
        <v>12.032222222222222</v>
      </c>
      <c r="M16" s="12"/>
      <c r="N16" s="26" t="s">
        <v>28</v>
      </c>
      <c r="O16" s="18">
        <f>3.1416*(B29)*1000*60/(O10*12*5280)</f>
        <v>11.675076923076924</v>
      </c>
      <c r="P16" s="18">
        <f>3.1416*(B29)*1000*60/(P10*12*5280)</f>
        <v>11.675076923076924</v>
      </c>
      <c r="Q16" s="18">
        <f>3.1416*(B29)*1000*60/(Q10*12*5280)</f>
        <v>12.693333333333335</v>
      </c>
      <c r="R16" s="28">
        <f>3.1416*(B29)*1000*60/(R10*12*5280)</f>
        <v>12.693333333333335</v>
      </c>
      <c r="S16" s="12"/>
      <c r="T16" s="26" t="s">
        <v>28</v>
      </c>
      <c r="U16" s="18">
        <f>3.1416*(B29)*1000*60/(U10*12*5280)</f>
        <v>12.196285714285716</v>
      </c>
      <c r="V16" s="18">
        <f>3.1416*(B29)*1000*60/(V10*12*5280)</f>
        <v>12.196285714285716</v>
      </c>
      <c r="W16" s="18">
        <f>3.1416*(B29)*1000*60/(W10*12*5280)</f>
        <v>13.260000000000002</v>
      </c>
      <c r="X16" s="28">
        <f>3.1416*(B29)*1000*60/(X10*12*5280)</f>
        <v>13.260000000000002</v>
      </c>
      <c r="Y16" s="12"/>
      <c r="Z16" s="26" t="s">
        <v>28</v>
      </c>
      <c r="AA16" s="18">
        <f>3.1416*(B29)*1000*60/(AA10*12*5280)</f>
        <v>9.7570285714285738</v>
      </c>
      <c r="AB16" s="18">
        <f>3.1416*(B29)*1000*60/(AB10*12*5280)</f>
        <v>9.7570285714285738</v>
      </c>
      <c r="AC16" s="18">
        <f>3.1416*(B29)*1000*60/(AC10*12*5280)</f>
        <v>10.608000000000004</v>
      </c>
      <c r="AD16" s="28">
        <f>3.1416*(B29)*1000*60/(AD10*12*5280)</f>
        <v>10.608000000000004</v>
      </c>
      <c r="AG16" s="1" t="s">
        <v>20</v>
      </c>
      <c r="AH16" s="41">
        <f>31/37</f>
        <v>0.83783783783783783</v>
      </c>
      <c r="AI16" s="5"/>
      <c r="AJ16" s="41">
        <f>34/37</f>
        <v>0.91891891891891897</v>
      </c>
      <c r="AK16" s="5"/>
      <c r="AL16" s="41">
        <f>34/37</f>
        <v>0.91891891891891897</v>
      </c>
      <c r="AM16" s="5"/>
      <c r="AN16" s="36">
        <f>34/36</f>
        <v>0.94444444444444442</v>
      </c>
    </row>
    <row r="17" spans="1:40" x14ac:dyDescent="0.2">
      <c r="A17" s="1" t="s">
        <v>41</v>
      </c>
      <c r="B17" s="26" t="s">
        <v>29</v>
      </c>
      <c r="C17" s="18">
        <f>3.1416*(B29)*1000*60/(C11*12*5280)</f>
        <v>16.221578947368425</v>
      </c>
      <c r="D17" s="18">
        <f>3.1416*(B29)*1000*60/(D11*12*5280)</f>
        <v>14.790263157894739</v>
      </c>
      <c r="E17" s="18">
        <f>3.1416*(B29)*1000*60/(E11*12*5280)</f>
        <v>14.790263157894739</v>
      </c>
      <c r="F17" s="28">
        <f>3.1416*(B29)*1000*60/(F11*12*5280)</f>
        <v>14.390526315789474</v>
      </c>
      <c r="G17" s="12"/>
      <c r="H17" s="26" t="s">
        <v>29</v>
      </c>
      <c r="I17" s="18">
        <f>3.1416*(B29)*1000*60/(I11*12*5280)</f>
        <v>17.122777777777781</v>
      </c>
      <c r="J17" s="18">
        <f>3.1416*(B29)*1000*60/(J11*12*5280)</f>
        <v>15.611944444444447</v>
      </c>
      <c r="K17" s="18">
        <f>3.1416*(B29)*1000*60/(K11*12*5280)</f>
        <v>15.611944444444447</v>
      </c>
      <c r="L17" s="28">
        <f>3.1416*(B29)*1000*60/(L11*12*5280)</f>
        <v>15.19</v>
      </c>
      <c r="M17" s="12"/>
      <c r="N17" s="26" t="s">
        <v>29</v>
      </c>
      <c r="O17" s="18">
        <f>3.1416*(B29)*1000*60/(O11*12*5280)</f>
        <v>18.063589743589745</v>
      </c>
      <c r="P17" s="18">
        <f>3.1416*(B29)*1000*60/(P11*12*5280)</f>
        <v>16.469743589743594</v>
      </c>
      <c r="Q17" s="18">
        <f>3.1416*(B29)*1000*60/(Q11*12*5280)</f>
        <v>16.469743589743594</v>
      </c>
      <c r="R17" s="28">
        <f>3.1416*(B29)*1000*60/(R11*12*5280)</f>
        <v>16.024615384615387</v>
      </c>
      <c r="S17" s="12"/>
      <c r="T17" s="26" t="s">
        <v>29</v>
      </c>
      <c r="U17" s="18">
        <f>3.1416*(B29)*1000*60/(U11*12*5280)</f>
        <v>18.870000000000005</v>
      </c>
      <c r="V17" s="18">
        <f>3.1416*(B29)*1000*60/(V11*12*5280)</f>
        <v>17.205000000000002</v>
      </c>
      <c r="W17" s="18">
        <f>3.1416*(B29)*1000*60/(W11*12*5280)</f>
        <v>17.205000000000002</v>
      </c>
      <c r="X17" s="28">
        <f>3.1416*(B29)*1000*60/(X11*12*5280)</f>
        <v>16.740000000000006</v>
      </c>
      <c r="Y17" s="12"/>
      <c r="Z17" s="26" t="s">
        <v>29</v>
      </c>
      <c r="AA17" s="18">
        <f>3.1416*(B29)*1000*60/(AA11*12*5280)</f>
        <v>15.096000000000004</v>
      </c>
      <c r="AB17" s="18">
        <f>3.1416*(B29)*1000*60/(AB11*12*5280)</f>
        <v>13.764000000000003</v>
      </c>
      <c r="AC17" s="18">
        <f>3.1416*(B29)*1000*60/(AC11*12*5280)</f>
        <v>13.764000000000003</v>
      </c>
      <c r="AD17" s="28">
        <f>3.1416*(B29)*1000*60/(AD11*12*5280)</f>
        <v>13.392000000000003</v>
      </c>
      <c r="AH17" s="35"/>
      <c r="AJ17" s="35"/>
      <c r="AL17" s="35"/>
      <c r="AN17" s="35"/>
    </row>
    <row r="18" spans="1:40" ht="15.75" x14ac:dyDescent="0.25">
      <c r="B18" s="23"/>
      <c r="C18" s="15"/>
      <c r="D18" s="15"/>
      <c r="E18" s="15"/>
      <c r="F18" s="24"/>
      <c r="G18" s="10"/>
      <c r="H18" s="23"/>
      <c r="I18" s="15"/>
      <c r="J18" s="15"/>
      <c r="K18" s="15"/>
      <c r="L18" s="24"/>
      <c r="M18" s="10"/>
      <c r="N18" s="23"/>
      <c r="O18" s="15"/>
      <c r="P18" s="15"/>
      <c r="Q18" s="15"/>
      <c r="R18" s="24"/>
      <c r="S18" s="10"/>
      <c r="T18" s="23"/>
      <c r="U18" s="15"/>
      <c r="V18" s="15"/>
      <c r="W18" s="15"/>
      <c r="X18" s="24"/>
      <c r="Y18" s="10"/>
      <c r="Z18" s="23"/>
      <c r="AA18" s="15"/>
      <c r="AB18" s="15"/>
      <c r="AC18" s="15"/>
      <c r="AD18" s="24"/>
      <c r="AF18" s="1" t="s">
        <v>42</v>
      </c>
      <c r="AH18" s="42">
        <v>40</v>
      </c>
      <c r="AI18" s="6"/>
      <c r="AJ18" s="37">
        <v>41</v>
      </c>
      <c r="AK18" s="7"/>
      <c r="AL18" s="37">
        <v>38</v>
      </c>
      <c r="AM18" s="7"/>
      <c r="AN18" s="37">
        <v>38</v>
      </c>
    </row>
    <row r="19" spans="1:40" ht="15.75" x14ac:dyDescent="0.25">
      <c r="A19" s="1" t="s">
        <v>43</v>
      </c>
      <c r="B19" s="23"/>
      <c r="C19" s="14" t="s">
        <v>17</v>
      </c>
      <c r="D19" s="14" t="s">
        <v>18</v>
      </c>
      <c r="E19" s="14" t="s">
        <v>19</v>
      </c>
      <c r="F19" s="25" t="s">
        <v>68</v>
      </c>
      <c r="G19" s="9"/>
      <c r="H19" s="23"/>
      <c r="I19" s="14" t="s">
        <v>17</v>
      </c>
      <c r="J19" s="14" t="s">
        <v>18</v>
      </c>
      <c r="K19" s="14" t="s">
        <v>19</v>
      </c>
      <c r="L19" s="25" t="s">
        <v>68</v>
      </c>
      <c r="M19" s="9"/>
      <c r="N19" s="23"/>
      <c r="O19" s="14" t="s">
        <v>17</v>
      </c>
      <c r="P19" s="14" t="s">
        <v>18</v>
      </c>
      <c r="Q19" s="14" t="s">
        <v>19</v>
      </c>
      <c r="R19" s="25" t="s">
        <v>68</v>
      </c>
      <c r="S19" s="9"/>
      <c r="T19" s="23"/>
      <c r="U19" s="14" t="s">
        <v>17</v>
      </c>
      <c r="V19" s="14" t="s">
        <v>18</v>
      </c>
      <c r="W19" s="14" t="s">
        <v>19</v>
      </c>
      <c r="X19" s="25" t="s">
        <v>68</v>
      </c>
      <c r="Y19" s="9"/>
      <c r="Z19" s="23"/>
      <c r="AA19" s="14" t="s">
        <v>17</v>
      </c>
      <c r="AB19" s="14" t="s">
        <v>18</v>
      </c>
      <c r="AC19" s="14" t="s">
        <v>19</v>
      </c>
      <c r="AD19" s="25" t="s">
        <v>67</v>
      </c>
      <c r="AF19" s="1" t="s">
        <v>44</v>
      </c>
      <c r="AH19" s="42">
        <v>21</v>
      </c>
      <c r="AI19" s="6"/>
      <c r="AJ19" s="35">
        <v>21</v>
      </c>
      <c r="AL19" s="37">
        <v>21</v>
      </c>
      <c r="AM19" s="7"/>
      <c r="AN19" s="37">
        <v>21</v>
      </c>
    </row>
    <row r="20" spans="1:40" ht="15.75" x14ac:dyDescent="0.25">
      <c r="B20" s="26" t="s">
        <v>21</v>
      </c>
      <c r="C20" s="17">
        <f t="shared" ref="C20:E23" si="0">C14*7.5</f>
        <v>29.297486842105268</v>
      </c>
      <c r="D20" s="17">
        <f t="shared" si="0"/>
        <v>32.480584082156611</v>
      </c>
      <c r="E20" s="17">
        <f t="shared" si="0"/>
        <v>38.655521279274744</v>
      </c>
      <c r="F20" s="27">
        <f t="shared" ref="F20" si="1">F14*7.5</f>
        <v>36.79708275623269</v>
      </c>
      <c r="G20" s="11"/>
      <c r="H20" s="26" t="s">
        <v>21</v>
      </c>
      <c r="I20" s="17">
        <f t="shared" ref="I20:K23" si="2">I14*7.5</f>
        <v>30.925125000000008</v>
      </c>
      <c r="J20" s="17">
        <f t="shared" si="2"/>
        <v>34.28506097560976</v>
      </c>
      <c r="K20" s="17">
        <f t="shared" si="2"/>
        <v>40.803050239234459</v>
      </c>
      <c r="L20" s="27">
        <f t="shared" ref="L20" si="3">L14*7.5</f>
        <v>38.841365131578954</v>
      </c>
      <c r="M20" s="11"/>
      <c r="N20" s="26" t="s">
        <v>21</v>
      </c>
      <c r="O20" s="17">
        <f t="shared" ref="O20:Q23" si="4">O14*7.5</f>
        <v>32.624307692307688</v>
      </c>
      <c r="P20" s="17">
        <f t="shared" si="4"/>
        <v>36.168855534709195</v>
      </c>
      <c r="Q20" s="17">
        <f t="shared" si="4"/>
        <v>43.044976076555031</v>
      </c>
      <c r="R20" s="27">
        <f t="shared" ref="R20" si="5">R14*7.5</f>
        <v>40.975506072874495</v>
      </c>
      <c r="S20" s="11"/>
      <c r="T20" s="26" t="s">
        <v>21</v>
      </c>
      <c r="U20" s="17">
        <f t="shared" ref="U20:W23" si="6">U14*7.5</f>
        <v>34.080750000000002</v>
      </c>
      <c r="V20" s="17">
        <f t="shared" si="6"/>
        <v>37.783536585365859</v>
      </c>
      <c r="W20" s="17">
        <f t="shared" si="6"/>
        <v>44.966626794258381</v>
      </c>
      <c r="X20" s="27">
        <f t="shared" ref="X20" si="7">X14*7.5</f>
        <v>42.804769736842104</v>
      </c>
      <c r="Y20" s="11"/>
      <c r="Z20" s="26" t="s">
        <v>21</v>
      </c>
      <c r="AA20" s="17">
        <f t="shared" ref="AA20:AC20" si="8">AA14*7.5</f>
        <v>27.264600000000002</v>
      </c>
      <c r="AB20" s="17">
        <f t="shared" si="8"/>
        <v>30.226829268292697</v>
      </c>
      <c r="AC20" s="17">
        <f t="shared" si="8"/>
        <v>35.973301435406704</v>
      </c>
      <c r="AD20" s="27">
        <f t="shared" ref="AD20" si="9">AD14*7.5</f>
        <v>34.243815789473686</v>
      </c>
      <c r="AF20" s="1" t="s">
        <v>45</v>
      </c>
      <c r="AH20" s="42">
        <v>27</v>
      </c>
      <c r="AI20" s="6"/>
      <c r="AJ20" s="37">
        <v>30</v>
      </c>
      <c r="AK20" s="7"/>
      <c r="AL20" s="37">
        <v>30</v>
      </c>
      <c r="AM20" s="7"/>
      <c r="AN20" s="37">
        <v>30</v>
      </c>
    </row>
    <row r="21" spans="1:40" ht="15.75" x14ac:dyDescent="0.25">
      <c r="B21" s="26" t="s">
        <v>22</v>
      </c>
      <c r="C21" s="17">
        <f t="shared" si="0"/>
        <v>48.82914473684211</v>
      </c>
      <c r="D21" s="17">
        <f t="shared" si="0"/>
        <v>54.841944801026962</v>
      </c>
      <c r="E21" s="17">
        <f t="shared" si="0"/>
        <v>63.905297783933541</v>
      </c>
      <c r="F21" s="27">
        <f t="shared" ref="F21" si="10">F15*7.5</f>
        <v>63.905297783933541</v>
      </c>
      <c r="G21" s="11"/>
      <c r="H21" s="26" t="s">
        <v>22</v>
      </c>
      <c r="I21" s="17">
        <f t="shared" si="2"/>
        <v>51.541875000000005</v>
      </c>
      <c r="J21" s="17">
        <f t="shared" si="2"/>
        <v>57.888719512195109</v>
      </c>
      <c r="K21" s="17">
        <f t="shared" si="2"/>
        <v>67.45559210526315</v>
      </c>
      <c r="L21" s="27">
        <f t="shared" ref="L21" si="11">L15*7.5</f>
        <v>67.45559210526315</v>
      </c>
      <c r="M21" s="11"/>
      <c r="N21" s="26" t="s">
        <v>22</v>
      </c>
      <c r="O21" s="17">
        <f t="shared" si="4"/>
        <v>54.373846153846166</v>
      </c>
      <c r="P21" s="17">
        <f t="shared" si="4"/>
        <v>61.06941838649157</v>
      </c>
      <c r="Q21" s="17">
        <f t="shared" si="4"/>
        <v>71.161943319838073</v>
      </c>
      <c r="R21" s="27">
        <f t="shared" ref="R21" si="12">R15*7.5</f>
        <v>71.161943319838073</v>
      </c>
      <c r="S21" s="11"/>
      <c r="T21" s="26" t="s">
        <v>22</v>
      </c>
      <c r="U21" s="17">
        <f t="shared" si="6"/>
        <v>56.801250000000017</v>
      </c>
      <c r="V21" s="17">
        <f t="shared" si="6"/>
        <v>63.795731707317088</v>
      </c>
      <c r="W21" s="17">
        <f t="shared" si="6"/>
        <v>74.338815789473699</v>
      </c>
      <c r="X21" s="27">
        <f t="shared" ref="X21" si="13">X15*7.5</f>
        <v>74.338815789473699</v>
      </c>
      <c r="Y21" s="11"/>
      <c r="Z21" s="26" t="s">
        <v>22</v>
      </c>
      <c r="AA21" s="17">
        <f t="shared" ref="AA21:AC21" si="14">AA15*7.5</f>
        <v>45.441000000000017</v>
      </c>
      <c r="AB21" s="17">
        <f t="shared" si="14"/>
        <v>51.036585365853661</v>
      </c>
      <c r="AC21" s="17">
        <f t="shared" si="14"/>
        <v>59.471052631578964</v>
      </c>
      <c r="AD21" s="27">
        <f t="shared" ref="AD21" si="15">AD15*7.5</f>
        <v>59.471052631578964</v>
      </c>
      <c r="AF21" s="1" t="s">
        <v>46</v>
      </c>
      <c r="AH21" s="42">
        <v>22</v>
      </c>
      <c r="AI21" s="6"/>
      <c r="AJ21" s="37">
        <v>25</v>
      </c>
      <c r="AK21" s="7"/>
      <c r="AL21" s="37">
        <v>27</v>
      </c>
      <c r="AM21" s="7"/>
      <c r="AN21" s="37">
        <v>27</v>
      </c>
    </row>
    <row r="22" spans="1:40" ht="15.75" x14ac:dyDescent="0.25">
      <c r="B22" s="26" t="s">
        <v>28</v>
      </c>
      <c r="C22" s="17">
        <f t="shared" si="0"/>
        <v>78.633947368421062</v>
      </c>
      <c r="D22" s="17">
        <f t="shared" si="0"/>
        <v>78.633947368421062</v>
      </c>
      <c r="E22" s="17">
        <f t="shared" si="0"/>
        <v>85.49210526315791</v>
      </c>
      <c r="F22" s="27">
        <f t="shared" ref="F22" si="16">F16*7.5</f>
        <v>85.49210526315791</v>
      </c>
      <c r="G22" s="11"/>
      <c r="H22" s="26" t="s">
        <v>28</v>
      </c>
      <c r="I22" s="17">
        <f t="shared" si="2"/>
        <v>83.002500000000012</v>
      </c>
      <c r="J22" s="17">
        <f t="shared" si="2"/>
        <v>83.002500000000012</v>
      </c>
      <c r="K22" s="17">
        <f t="shared" si="2"/>
        <v>90.24166666666666</v>
      </c>
      <c r="L22" s="27">
        <f t="shared" ref="L22" si="17">L16*7.5</f>
        <v>90.24166666666666</v>
      </c>
      <c r="M22" s="11"/>
      <c r="N22" s="26" t="s">
        <v>28</v>
      </c>
      <c r="O22" s="17">
        <f t="shared" si="4"/>
        <v>87.563076923076935</v>
      </c>
      <c r="P22" s="17">
        <f t="shared" si="4"/>
        <v>87.563076923076935</v>
      </c>
      <c r="Q22" s="17">
        <f t="shared" si="4"/>
        <v>95.200000000000017</v>
      </c>
      <c r="R22" s="27">
        <f t="shared" ref="R22" si="18">R16*7.5</f>
        <v>95.200000000000017</v>
      </c>
      <c r="S22" s="11"/>
      <c r="T22" s="26" t="s">
        <v>28</v>
      </c>
      <c r="U22" s="17">
        <f t="shared" si="6"/>
        <v>91.47214285714287</v>
      </c>
      <c r="V22" s="17">
        <f t="shared" si="6"/>
        <v>91.47214285714287</v>
      </c>
      <c r="W22" s="17">
        <f t="shared" si="6"/>
        <v>99.450000000000017</v>
      </c>
      <c r="X22" s="27">
        <f t="shared" ref="X22" si="19">X16*7.5</f>
        <v>99.450000000000017</v>
      </c>
      <c r="Y22" s="11"/>
      <c r="Z22" s="26" t="s">
        <v>28</v>
      </c>
      <c r="AA22" s="17">
        <f t="shared" ref="AA22:AC22" si="20">AA16*7.5</f>
        <v>73.177714285714302</v>
      </c>
      <c r="AB22" s="17">
        <f t="shared" si="20"/>
        <v>73.177714285714302</v>
      </c>
      <c r="AC22" s="17">
        <f t="shared" si="20"/>
        <v>79.560000000000031</v>
      </c>
      <c r="AD22" s="27">
        <f t="shared" ref="AD22" si="21">AD16*7.5</f>
        <v>79.560000000000031</v>
      </c>
      <c r="AF22" s="1" t="s">
        <v>47</v>
      </c>
      <c r="AH22" s="42">
        <v>31</v>
      </c>
      <c r="AI22" s="6"/>
      <c r="AJ22" s="35">
        <v>31</v>
      </c>
      <c r="AL22" s="37">
        <v>33</v>
      </c>
      <c r="AM22" s="7"/>
      <c r="AN22" s="37">
        <v>36</v>
      </c>
    </row>
    <row r="23" spans="1:40" ht="16.5" thickBot="1" x14ac:dyDescent="0.3">
      <c r="B23" s="29" t="s">
        <v>29</v>
      </c>
      <c r="C23" s="30">
        <f t="shared" si="0"/>
        <v>121.66184210526319</v>
      </c>
      <c r="D23" s="30">
        <f t="shared" si="0"/>
        <v>110.92697368421054</v>
      </c>
      <c r="E23" s="30">
        <f t="shared" si="0"/>
        <v>110.92697368421054</v>
      </c>
      <c r="F23" s="31">
        <f t="shared" ref="F23" si="22">F17*7.5</f>
        <v>107.92894736842105</v>
      </c>
      <c r="G23" s="13"/>
      <c r="H23" s="29" t="s">
        <v>29</v>
      </c>
      <c r="I23" s="30">
        <f t="shared" si="2"/>
        <v>128.42083333333335</v>
      </c>
      <c r="J23" s="30">
        <f t="shared" si="2"/>
        <v>117.08958333333335</v>
      </c>
      <c r="K23" s="30">
        <f t="shared" si="2"/>
        <v>117.08958333333335</v>
      </c>
      <c r="L23" s="31">
        <f t="shared" ref="L23" si="23">L17*7.5</f>
        <v>113.925</v>
      </c>
      <c r="M23" s="13"/>
      <c r="N23" s="29" t="s">
        <v>29</v>
      </c>
      <c r="O23" s="30">
        <f t="shared" si="4"/>
        <v>135.47692307692307</v>
      </c>
      <c r="P23" s="30">
        <f t="shared" si="4"/>
        <v>123.52307692307696</v>
      </c>
      <c r="Q23" s="30">
        <f t="shared" si="4"/>
        <v>123.52307692307696</v>
      </c>
      <c r="R23" s="31">
        <f t="shared" ref="R23" si="24">R17*7.5</f>
        <v>120.1846153846154</v>
      </c>
      <c r="S23" s="13"/>
      <c r="T23" s="29" t="s">
        <v>29</v>
      </c>
      <c r="U23" s="30">
        <f t="shared" si="6"/>
        <v>141.52500000000003</v>
      </c>
      <c r="V23" s="30">
        <f t="shared" si="6"/>
        <v>129.03750000000002</v>
      </c>
      <c r="W23" s="30">
        <f t="shared" si="6"/>
        <v>129.03750000000002</v>
      </c>
      <c r="X23" s="31">
        <f t="shared" ref="X23" si="25">X17*7.5</f>
        <v>125.55000000000004</v>
      </c>
      <c r="Y23" s="13"/>
      <c r="Z23" s="29" t="s">
        <v>29</v>
      </c>
      <c r="AA23" s="30">
        <f t="shared" ref="AA23:AC23" si="26">AA17*7.5</f>
        <v>113.22000000000003</v>
      </c>
      <c r="AB23" s="30">
        <f t="shared" si="26"/>
        <v>103.23000000000002</v>
      </c>
      <c r="AC23" s="30">
        <f t="shared" si="26"/>
        <v>103.23000000000002</v>
      </c>
      <c r="AD23" s="31">
        <f t="shared" ref="AD23" si="27">AD17*7.5</f>
        <v>100.44000000000003</v>
      </c>
      <c r="AF23" s="1" t="s">
        <v>60</v>
      </c>
      <c r="AH23" s="42">
        <v>27</v>
      </c>
      <c r="AI23" s="6"/>
      <c r="AJ23" s="35">
        <v>27</v>
      </c>
      <c r="AL23" s="37">
        <v>26</v>
      </c>
      <c r="AM23" s="7"/>
      <c r="AN23" s="37">
        <v>26</v>
      </c>
    </row>
    <row r="24" spans="1:40" ht="15.75" x14ac:dyDescent="0.25">
      <c r="AF24" s="1" t="s">
        <v>48</v>
      </c>
      <c r="AH24" s="42">
        <v>37</v>
      </c>
      <c r="AI24" s="6"/>
      <c r="AJ24" s="37">
        <v>37</v>
      </c>
      <c r="AK24" s="7"/>
      <c r="AL24" s="37">
        <v>37</v>
      </c>
      <c r="AM24" s="7"/>
      <c r="AN24" s="37">
        <v>36</v>
      </c>
    </row>
    <row r="25" spans="1:40" ht="15.75" x14ac:dyDescent="0.25">
      <c r="AF25" s="1" t="s">
        <v>49</v>
      </c>
      <c r="AH25" s="42">
        <v>35</v>
      </c>
      <c r="AI25" s="6"/>
      <c r="AJ25" s="35">
        <v>35</v>
      </c>
      <c r="AL25" s="37">
        <v>31</v>
      </c>
      <c r="AM25" s="7"/>
      <c r="AN25" s="37">
        <v>31</v>
      </c>
    </row>
    <row r="26" spans="1:40" ht="16.5" thickBot="1" x14ac:dyDescent="0.3">
      <c r="AF26" s="1" t="s">
        <v>50</v>
      </c>
      <c r="AH26" s="43">
        <v>31</v>
      </c>
      <c r="AI26" s="6"/>
      <c r="AJ26" s="38">
        <v>34</v>
      </c>
      <c r="AK26" s="7"/>
      <c r="AL26" s="38">
        <v>34</v>
      </c>
      <c r="AM26" s="7"/>
      <c r="AN26" s="38">
        <v>34</v>
      </c>
    </row>
    <row r="27" spans="1:40" x14ac:dyDescent="0.2">
      <c r="A27" t="s">
        <v>51</v>
      </c>
    </row>
    <row r="29" spans="1:40" x14ac:dyDescent="0.2">
      <c r="A29" t="s">
        <v>52</v>
      </c>
      <c r="B29" s="2">
        <v>24.8</v>
      </c>
      <c r="H29" s="2"/>
      <c r="N29" s="2"/>
      <c r="T29" s="2"/>
      <c r="Z29" s="2"/>
    </row>
    <row r="30" spans="1:40" x14ac:dyDescent="0.2">
      <c r="A30" t="s">
        <v>53</v>
      </c>
      <c r="B30" s="2"/>
      <c r="H30" s="2"/>
      <c r="N30" s="2"/>
      <c r="T30" s="2"/>
      <c r="Z30" s="2"/>
    </row>
    <row r="31" spans="1:40" x14ac:dyDescent="0.2">
      <c r="A31" t="s">
        <v>54</v>
      </c>
      <c r="B31" s="2">
        <v>24</v>
      </c>
      <c r="H31" s="2"/>
      <c r="N31" s="2"/>
      <c r="T31" s="2"/>
      <c r="Z31" s="2"/>
    </row>
    <row r="32" spans="1:40" x14ac:dyDescent="0.2">
      <c r="A32" t="s">
        <v>55</v>
      </c>
      <c r="B32" s="2">
        <v>24.8</v>
      </c>
      <c r="H32" s="2"/>
      <c r="N32" s="2"/>
      <c r="T32" s="2"/>
      <c r="Z32" s="2"/>
    </row>
    <row r="33" spans="1:26" x14ac:dyDescent="0.2">
      <c r="A33" t="s">
        <v>56</v>
      </c>
      <c r="B33" s="2"/>
      <c r="H33" s="2"/>
      <c r="N33" s="2"/>
      <c r="T33" s="2"/>
      <c r="Z33" s="2"/>
    </row>
    <row r="34" spans="1:26" x14ac:dyDescent="0.2">
      <c r="A34" t="s">
        <v>57</v>
      </c>
      <c r="B34" s="2">
        <v>24.2</v>
      </c>
      <c r="H34" s="2"/>
      <c r="N34" s="2"/>
      <c r="T34" s="2"/>
      <c r="Z34" s="2"/>
    </row>
    <row r="35" spans="1:26" x14ac:dyDescent="0.2">
      <c r="A35" t="s">
        <v>58</v>
      </c>
      <c r="B35" s="2">
        <v>23.5</v>
      </c>
      <c r="H35" s="2"/>
      <c r="N35" s="2"/>
      <c r="T35" s="2"/>
      <c r="Z35" s="2"/>
    </row>
  </sheetData>
  <pageMargins left="0.5" right="0.5" top="0.5" bottom="0.55000000000000004" header="0.51180555555555551" footer="0.51180555555555551"/>
  <pageSetup scale="5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RATIOS</vt:lpstr>
      <vt:lpstr>RATIOS!Print_Area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cp:lastPrinted>2016-01-20T21:26:13Z</cp:lastPrinted>
  <dcterms:created xsi:type="dcterms:W3CDTF">2011-04-18T16:28:21Z</dcterms:created>
  <dcterms:modified xsi:type="dcterms:W3CDTF">2016-01-20T21:27:19Z</dcterms:modified>
</cp:coreProperties>
</file>